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eike\Desktop\"/>
    </mc:Choice>
  </mc:AlternateContent>
  <xr:revisionPtr revIDLastSave="0" documentId="13_ncr:1_{EFCCE5D8-1EEA-4B6E-98CF-3D775BF313A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JArbSchG bzw. BUrlG" sheetId="1" r:id="rId1"/>
    <sheet name="Urlaub nach Tarif" sheetId="2" r:id="rId2"/>
    <sheet name="Bäcker" sheetId="4" r:id="rId3"/>
  </sheets>
  <definedNames>
    <definedName name="_xlnm.Print_Area" localSheetId="2">Bäcker!$A$1:$O$27</definedName>
    <definedName name="_xlnm.Print_Area" localSheetId="0">'JArbSchG bzw. BUrlG'!$A$1:$N$28</definedName>
    <definedName name="_xlnm.Print_Area" localSheetId="1">'Urlaub nach Tarif'!$A$1:$N$27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E7" i="2" l="1"/>
  <c r="E6" i="2"/>
  <c r="A23" i="2" l="1"/>
  <c r="M16" i="2"/>
  <c r="M15" i="2"/>
  <c r="A16" i="2"/>
  <c r="J5" i="2" s="1"/>
  <c r="L12" i="2"/>
  <c r="K5" i="2"/>
  <c r="M12" i="2" s="1"/>
  <c r="I5" i="2"/>
  <c r="B27" i="2" s="1"/>
  <c r="B23" i="4"/>
  <c r="N16" i="4"/>
  <c r="N15" i="4"/>
  <c r="B16" i="4"/>
  <c r="M5" i="4" s="1"/>
  <c r="C16" i="4" s="1"/>
  <c r="M12" i="4"/>
  <c r="L5" i="4"/>
  <c r="N12" i="4" s="1"/>
  <c r="J5" i="4"/>
  <c r="M16" i="1"/>
  <c r="M15" i="1"/>
  <c r="L12" i="1"/>
  <c r="L5" i="2" l="1"/>
  <c r="B16" i="2" s="1"/>
  <c r="B17" i="4"/>
  <c r="M6" i="4" s="1"/>
  <c r="N6" i="4" s="1"/>
  <c r="J6" i="2"/>
  <c r="M5" i="2"/>
  <c r="A17" i="2"/>
  <c r="L6" i="2" s="1"/>
  <c r="M6" i="2" s="1"/>
  <c r="B20" i="2"/>
  <c r="A24" i="2"/>
  <c r="A27" i="2"/>
  <c r="B12" i="2"/>
  <c r="A20" i="2"/>
  <c r="L9" i="2" s="1"/>
  <c r="M9" i="2" s="1"/>
  <c r="A25" i="2"/>
  <c r="A26" i="2" s="1"/>
  <c r="K5" i="4"/>
  <c r="C20" i="4"/>
  <c r="B24" i="4"/>
  <c r="B25" i="4" s="1"/>
  <c r="B26" i="4" s="1"/>
  <c r="B27" i="4"/>
  <c r="C12" i="4"/>
  <c r="B18" i="4"/>
  <c r="M7" i="4" s="1"/>
  <c r="N7" i="4" s="1"/>
  <c r="C27" i="4"/>
  <c r="D27" i="4" s="1"/>
  <c r="B20" i="4"/>
  <c r="M9" i="4" s="1"/>
  <c r="N9" i="4" s="1"/>
  <c r="K5" i="1"/>
  <c r="I5" i="1"/>
  <c r="B12" i="1" s="1"/>
  <c r="A23" i="1"/>
  <c r="A24" i="1" s="1"/>
  <c r="A16" i="1"/>
  <c r="A17" i="1" s="1"/>
  <c r="B23" i="2" l="1"/>
  <c r="C17" i="4"/>
  <c r="C24" i="4" s="1"/>
  <c r="D24" i="4" s="1"/>
  <c r="A18" i="2"/>
  <c r="B17" i="2"/>
  <c r="B24" i="2" s="1"/>
  <c r="C18" i="4"/>
  <c r="C25" i="4" s="1"/>
  <c r="D25" i="4" s="1"/>
  <c r="B19" i="4"/>
  <c r="M8" i="4" s="1"/>
  <c r="K6" i="4"/>
  <c r="N5" i="4"/>
  <c r="C23" i="4" s="1"/>
  <c r="D23" i="4" s="1"/>
  <c r="L6" i="1"/>
  <c r="B17" i="1" s="1"/>
  <c r="J5" i="1"/>
  <c r="A25" i="1"/>
  <c r="A26" i="1" s="1"/>
  <c r="A27" i="1" s="1"/>
  <c r="A18" i="1"/>
  <c r="A19" i="1" s="1"/>
  <c r="M12" i="1"/>
  <c r="L5" i="1"/>
  <c r="B16" i="1" s="1"/>
  <c r="L7" i="2" l="1"/>
  <c r="A19" i="2"/>
  <c r="L8" i="2" s="1"/>
  <c r="N8" i="4"/>
  <c r="C19" i="4"/>
  <c r="J6" i="1"/>
  <c r="M5" i="1" s="1"/>
  <c r="B23" i="1" s="1"/>
  <c r="C23" i="1" s="1"/>
  <c r="M6" i="1"/>
  <c r="B24" i="1" s="1"/>
  <c r="C24" i="1" s="1"/>
  <c r="L7" i="1"/>
  <c r="B18" i="1" s="1"/>
  <c r="M8" i="2" l="1"/>
  <c r="B19" i="2"/>
  <c r="M7" i="2"/>
  <c r="B18" i="2"/>
  <c r="B25" i="2" s="1"/>
  <c r="C26" i="4"/>
  <c r="D26" i="4" s="1"/>
  <c r="M7" i="1"/>
  <c r="L8" i="1"/>
  <c r="B19" i="1" s="1"/>
  <c r="A20" i="1"/>
  <c r="L9" i="1" s="1"/>
  <c r="B26" i="2" l="1"/>
  <c r="B25" i="1"/>
  <c r="C25" i="1" s="1"/>
  <c r="B20" i="1"/>
  <c r="M9" i="1"/>
  <c r="M8" i="1"/>
  <c r="B26" i="1" s="1"/>
  <c r="C26" i="1" s="1"/>
  <c r="B27" i="1" l="1"/>
  <c r="C27" i="1" s="1"/>
</calcChain>
</file>

<file path=xl/sharedStrings.xml><?xml version="1.0" encoding="utf-8"?>
<sst xmlns="http://schemas.openxmlformats.org/spreadsheetml/2006/main" count="59" uniqueCount="23">
  <si>
    <t>Alter zu Beginn des Kalenderjahres</t>
  </si>
  <si>
    <t>Jahre</t>
  </si>
  <si>
    <t>Jahresurlaubsanspruch JArbschG</t>
  </si>
  <si>
    <t>Lehrling &lt;16 Jahre</t>
  </si>
  <si>
    <t>Lehrling &lt;17 Jahre</t>
  </si>
  <si>
    <t>Lehrling &lt;18 Jahre</t>
  </si>
  <si>
    <t>Jahresurlaubsanspruch BUrlG</t>
  </si>
  <si>
    <t>Lehrling Ü18</t>
  </si>
  <si>
    <t>Werktage</t>
  </si>
  <si>
    <t>Arbeitstage</t>
  </si>
  <si>
    <t>Urlaubsanspruch für Kalenderjahr</t>
  </si>
  <si>
    <t>Jahresurlaubsanspruch laut Tarif</t>
  </si>
  <si>
    <t>Minderjährige</t>
  </si>
  <si>
    <t>Volljährige</t>
  </si>
  <si>
    <t>Ausbildungsdauer</t>
  </si>
  <si>
    <t>Monate</t>
  </si>
  <si>
    <t>Arbeitstage pro Woche</t>
  </si>
  <si>
    <t>Geburtsdatum Lehrling</t>
  </si>
  <si>
    <t>Ende der Ausbildung</t>
  </si>
  <si>
    <t>Beginn der Ausbildung</t>
  </si>
  <si>
    <t>Urlaubsrechner Bäcker</t>
  </si>
  <si>
    <t>Urlaubsrechner nach Tarif</t>
  </si>
  <si>
    <t>Urlaubsrechner nach JArbSchG bzw. BUrlG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</si>
</sst>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2" xfId="0" applyFont="1" applyBorder="1"/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5" xfId="0" applyFont="1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14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21</xdr:row>
      <xdr:rowOff>1</xdr:rowOff>
    </xdr:from>
    <xdr:to>
      <xdr:col>4</xdr:col>
      <xdr:colOff>426720</xdr:colOff>
      <xdr:row>27</xdr:row>
      <xdr:rowOff>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68955" y="4191001"/>
          <a:ext cx="2510790" cy="13335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Rundungsregeln:</a:t>
          </a:r>
        </a:p>
        <a:p>
          <a:r>
            <a:rPr lang="de-DE" sz="1100"/>
            <a:t>ab</a:t>
          </a:r>
          <a:r>
            <a:rPr lang="de-DE" sz="1100" baseline="0"/>
            <a:t> 0,5 = aufrunden auf ganzen Tag</a:t>
          </a:r>
        </a:p>
        <a:p>
          <a:r>
            <a:rPr lang="de-DE" sz="1100" baseline="0"/>
            <a:t>kleiner 0,5 = Teilurlaubsanspruch, nicht abrunden</a:t>
          </a:r>
          <a:endParaRPr lang="de-DE" sz="1100"/>
        </a:p>
      </xdr:txBody>
    </xdr:sp>
    <xdr:clientData/>
  </xdr:twoCellAnchor>
  <xdr:twoCellAnchor editAs="oneCell">
    <xdr:from>
      <xdr:col>5</xdr:col>
      <xdr:colOff>581025</xdr:colOff>
      <xdr:row>0</xdr:row>
      <xdr:rowOff>19050</xdr:rowOff>
    </xdr:from>
    <xdr:to>
      <xdr:col>13</xdr:col>
      <xdr:colOff>770829</xdr:colOff>
      <xdr:row>1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19050"/>
          <a:ext cx="2361504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</xdr:colOff>
      <xdr:row>21</xdr:row>
      <xdr:rowOff>1</xdr:rowOff>
    </xdr:from>
    <xdr:to>
      <xdr:col>4</xdr:col>
      <xdr:colOff>419100</xdr:colOff>
      <xdr:row>26</xdr:row>
      <xdr:rowOff>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051810" y="4000501"/>
          <a:ext cx="2520315" cy="9525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Rundungsregeln:</a:t>
          </a:r>
          <a:endParaRPr lang="de-DE">
            <a:effectLst/>
          </a:endParaRP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0,5 = aufrunden auf ganzen Tag</a:t>
          </a:r>
          <a:endParaRPr lang="de-DE">
            <a:effectLst/>
          </a:endParaRP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kleiner 0,5 = Teilurlaubsanspruch, nicht abrunden</a:t>
          </a:r>
          <a:endParaRPr lang="de-DE">
            <a:effectLst/>
          </a:endParaRPr>
        </a:p>
      </xdr:txBody>
    </xdr:sp>
    <xdr:clientData/>
  </xdr:twoCellAnchor>
  <xdr:twoCellAnchor editAs="oneCell">
    <xdr:from>
      <xdr:col>5</xdr:col>
      <xdr:colOff>419100</xdr:colOff>
      <xdr:row>0</xdr:row>
      <xdr:rowOff>19050</xdr:rowOff>
    </xdr:from>
    <xdr:to>
      <xdr:col>13</xdr:col>
      <xdr:colOff>608904</xdr:colOff>
      <xdr:row>1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19050"/>
          <a:ext cx="2361504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21</xdr:row>
      <xdr:rowOff>0</xdr:rowOff>
    </xdr:from>
    <xdr:to>
      <xdr:col>5</xdr:col>
      <xdr:colOff>495300</xdr:colOff>
      <xdr:row>26</xdr:row>
      <xdr:rowOff>9525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270885" y="4191000"/>
          <a:ext cx="2463165" cy="11525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Rundungsregeln</a:t>
          </a:r>
          <a:endParaRPr lang="de-DE" b="1">
            <a:effectLst/>
          </a:endParaRP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0,5 = aufrunden auf ganzen Tag</a:t>
          </a:r>
          <a:endParaRPr lang="de-DE">
            <a:effectLst/>
          </a:endParaRP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kleiner 0,5 = Teilurlaubsanspruch, nicht abrunden</a:t>
          </a:r>
          <a:endParaRPr lang="de-DE">
            <a:effectLst/>
          </a:endParaRPr>
        </a:p>
      </xdr:txBody>
    </xdr:sp>
    <xdr:clientData/>
  </xdr:twoCellAnchor>
  <xdr:twoCellAnchor editAs="oneCell">
    <xdr:from>
      <xdr:col>6</xdr:col>
      <xdr:colOff>542925</xdr:colOff>
      <xdr:row>0</xdr:row>
      <xdr:rowOff>76200</xdr:rowOff>
    </xdr:from>
    <xdr:to>
      <xdr:col>14</xdr:col>
      <xdr:colOff>713679</xdr:colOff>
      <xdr:row>2</xdr:row>
      <xdr:rowOff>19050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76200"/>
          <a:ext cx="2361504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tabSelected="1" showRuler="0" zoomScaleNormal="100" workbookViewId="0">
      <selection activeCell="B10" sqref="B10"/>
    </sheetView>
  </sheetViews>
  <sheetFormatPr baseColWidth="10" defaultColWidth="11.5703125" defaultRowHeight="15" x14ac:dyDescent="0.25"/>
  <cols>
    <col min="1" max="1" width="20.7109375" style="5" customWidth="1"/>
    <col min="2" max="2" width="10.140625" style="5" bestFit="1" customWidth="1"/>
    <col min="3" max="3" width="11" style="5" customWidth="1"/>
    <col min="4" max="4" width="30" style="5" customWidth="1"/>
    <col min="5" max="5" width="9.140625" style="5" customWidth="1"/>
    <col min="6" max="6" width="11.42578125" style="5" customWidth="1"/>
    <col min="7" max="7" width="2.5703125" style="5" customWidth="1"/>
    <col min="8" max="8" width="16.28515625" style="5" customWidth="1"/>
    <col min="9" max="9" width="7.42578125" style="5" hidden="1" customWidth="1"/>
    <col min="10" max="13" width="11.5703125" style="5" hidden="1" customWidth="1"/>
    <col min="14" max="14" width="11.5703125" style="5" customWidth="1"/>
    <col min="15" max="16384" width="11.5703125" style="5"/>
  </cols>
  <sheetData>
    <row r="1" spans="1:13" x14ac:dyDescent="0.25">
      <c r="C1" s="8"/>
      <c r="D1" s="4" t="s">
        <v>22</v>
      </c>
      <c r="G1" s="9"/>
    </row>
    <row r="2" spans="1:13" x14ac:dyDescent="0.25">
      <c r="C2" s="8"/>
      <c r="G2" s="9"/>
    </row>
    <row r="3" spans="1:13" x14ac:dyDescent="0.25">
      <c r="C3" s="8"/>
      <c r="G3" s="9"/>
    </row>
    <row r="4" spans="1:13" x14ac:dyDescent="0.25">
      <c r="C4" s="8"/>
      <c r="G4" s="9"/>
    </row>
    <row r="5" spans="1:13" x14ac:dyDescent="0.25">
      <c r="A5" s="4" t="s">
        <v>19</v>
      </c>
      <c r="B5" s="16">
        <v>45245</v>
      </c>
      <c r="C5" s="8"/>
      <c r="D5" s="1" t="s">
        <v>2</v>
      </c>
      <c r="E5" s="2" t="s">
        <v>8</v>
      </c>
      <c r="F5" s="2" t="s">
        <v>9</v>
      </c>
      <c r="G5" s="9"/>
      <c r="I5" s="5">
        <f>DATEDIF(B5,B6,"M")</f>
        <v>35</v>
      </c>
      <c r="J5" s="6">
        <f>DATE(A16,12,31)</f>
        <v>45291</v>
      </c>
      <c r="K5" s="6">
        <f>B6+1</f>
        <v>46339</v>
      </c>
      <c r="L5" s="6">
        <f>DATE(A16,1,1)</f>
        <v>44927</v>
      </c>
      <c r="M5" s="5">
        <f>IF(B6&gt;J5,DATEDIF(B5,J6,"m"),DATEDIF(B5,B6,"m"))</f>
        <v>1</v>
      </c>
    </row>
    <row r="6" spans="1:13" x14ac:dyDescent="0.25">
      <c r="A6" s="4" t="s">
        <v>18</v>
      </c>
      <c r="B6" s="16">
        <v>46338</v>
      </c>
      <c r="C6" s="8"/>
      <c r="D6" s="2" t="s">
        <v>3</v>
      </c>
      <c r="E6" s="2">
        <v>30</v>
      </c>
      <c r="F6" s="2">
        <v>25</v>
      </c>
      <c r="G6" s="9"/>
      <c r="J6" s="6">
        <f>J5+1</f>
        <v>45292</v>
      </c>
      <c r="K6" s="6"/>
      <c r="L6" s="6">
        <f>DATE(A17,1,1)</f>
        <v>45292</v>
      </c>
      <c r="M6" s="5" t="str">
        <f>IF(DATEDIF(L6,K5,"M")&lt;=12,DATEDIF(L6,K5,"M"),"12")</f>
        <v>12</v>
      </c>
    </row>
    <row r="7" spans="1:13" x14ac:dyDescent="0.25">
      <c r="A7" s="4"/>
      <c r="C7" s="8"/>
      <c r="D7" s="2" t="s">
        <v>4</v>
      </c>
      <c r="E7" s="2">
        <v>27</v>
      </c>
      <c r="F7" s="2">
        <v>23</v>
      </c>
      <c r="G7" s="9"/>
      <c r="L7" s="6">
        <f>DATE(A18,1,1)</f>
        <v>45658</v>
      </c>
      <c r="M7" s="5" t="str">
        <f>IF(DATEDIF(L7,K5,"M")&lt;=12,DATEDIF(L7,K5,"M"),"12")</f>
        <v>12</v>
      </c>
    </row>
    <row r="8" spans="1:13" x14ac:dyDescent="0.25">
      <c r="A8" s="4" t="s">
        <v>17</v>
      </c>
      <c r="B8" s="16">
        <v>39230</v>
      </c>
      <c r="C8" s="8"/>
      <c r="D8" s="2" t="s">
        <v>5</v>
      </c>
      <c r="E8" s="2">
        <v>25</v>
      </c>
      <c r="F8" s="2">
        <v>21</v>
      </c>
      <c r="G8" s="9"/>
      <c r="L8" s="6">
        <f>DATE(A19,1,1)</f>
        <v>46023</v>
      </c>
      <c r="M8" s="5">
        <f>IF(DATEDIF(L8,K5,"M")&lt;=12,DATEDIF(L8,K5,"M"),"12")</f>
        <v>10</v>
      </c>
    </row>
    <row r="9" spans="1:13" x14ac:dyDescent="0.25">
      <c r="D9" s="11"/>
      <c r="E9" s="11"/>
      <c r="F9" s="11"/>
      <c r="L9" s="6" t="e">
        <f>DATE(A20,1,1)</f>
        <v>#VALUE!</v>
      </c>
      <c r="M9" s="5" t="e">
        <f>DATEDIF(L9,K5,"M")</f>
        <v>#VALUE!</v>
      </c>
    </row>
    <row r="10" spans="1:13" x14ac:dyDescent="0.25">
      <c r="A10" s="4" t="s">
        <v>16</v>
      </c>
      <c r="B10" s="17">
        <v>5</v>
      </c>
      <c r="C10" s="8"/>
      <c r="D10" s="1" t="s">
        <v>6</v>
      </c>
      <c r="E10" s="2"/>
      <c r="F10" s="2"/>
      <c r="G10" s="9"/>
    </row>
    <row r="11" spans="1:13" x14ac:dyDescent="0.25">
      <c r="C11" s="8"/>
      <c r="D11" s="2" t="s">
        <v>7</v>
      </c>
      <c r="E11" s="2">
        <v>24</v>
      </c>
      <c r="F11" s="2">
        <v>20</v>
      </c>
      <c r="G11" s="9"/>
    </row>
    <row r="12" spans="1:13" x14ac:dyDescent="0.25">
      <c r="A12" s="4" t="s">
        <v>14</v>
      </c>
      <c r="B12" s="5">
        <f>I5+1</f>
        <v>36</v>
      </c>
      <c r="D12" s="10"/>
      <c r="E12" s="10"/>
      <c r="F12" s="10"/>
      <c r="L12" s="5">
        <f>_xlfn.NUMBERVALUE(MONTH(DATE(YEAR(B5)+1,12,1))-MONTH(B5)+1)</f>
        <v>2</v>
      </c>
      <c r="M12" s="5">
        <f>YEAR(K5)</f>
        <v>2026</v>
      </c>
    </row>
    <row r="13" spans="1:13" x14ac:dyDescent="0.25">
      <c r="B13" s="7" t="s">
        <v>15</v>
      </c>
    </row>
    <row r="14" spans="1:13" x14ac:dyDescent="0.25">
      <c r="A14" s="12"/>
      <c r="B14" s="12"/>
    </row>
    <row r="15" spans="1:13" ht="30" x14ac:dyDescent="0.25">
      <c r="A15" s="15" t="s">
        <v>0</v>
      </c>
      <c r="B15" s="3" t="s">
        <v>1</v>
      </c>
      <c r="C15" s="9"/>
      <c r="M15" s="5">
        <f>YEAR(B5)</f>
        <v>2023</v>
      </c>
    </row>
    <row r="16" spans="1:13" x14ac:dyDescent="0.25">
      <c r="A16" s="2">
        <f>_xlfn.NUMBERVALUE(YEAR(B5))</f>
        <v>2023</v>
      </c>
      <c r="B16" s="2">
        <f>DATEDIF(B8,L5,"Y")</f>
        <v>15</v>
      </c>
      <c r="C16" s="9"/>
      <c r="D16" s="4"/>
      <c r="M16" s="5">
        <f>YEAR(B6)</f>
        <v>2026</v>
      </c>
    </row>
    <row r="17" spans="1:4" x14ac:dyDescent="0.25">
      <c r="A17" s="2">
        <f>IF(M16&gt;M15,A16+1," ")</f>
        <v>2024</v>
      </c>
      <c r="B17" s="2">
        <f>IF(M16&gt;M15,DATEDIF(B8,L6,"Y")," ")</f>
        <v>16</v>
      </c>
      <c r="C17" s="9"/>
    </row>
    <row r="18" spans="1:4" x14ac:dyDescent="0.25">
      <c r="A18" s="2">
        <f>IF(I5&gt;=17,A17+1," ")</f>
        <v>2025</v>
      </c>
      <c r="B18" s="2">
        <f>IF(I5&gt;=17,DATEDIF(B8,L7,"Y")," ")</f>
        <v>17</v>
      </c>
      <c r="C18" s="9"/>
    </row>
    <row r="19" spans="1:4" x14ac:dyDescent="0.25">
      <c r="A19" s="2">
        <f>IF(I5&gt;24,A18+1," ")</f>
        <v>2026</v>
      </c>
      <c r="B19" s="2">
        <f>IF(I5&gt;24,DATEDIF(B8,L8,"Y")," ")</f>
        <v>18</v>
      </c>
      <c r="C19" s="9"/>
    </row>
    <row r="20" spans="1:4" x14ac:dyDescent="0.25">
      <c r="A20" s="2" t="str">
        <f>IF(I5&gt;36,A19+1," ")</f>
        <v xml:space="preserve"> </v>
      </c>
      <c r="B20" s="2" t="str">
        <f>IF(I5&gt;36,DATEDIF(B8,L9,"Y")," ")</f>
        <v xml:space="preserve"> </v>
      </c>
      <c r="C20" s="9"/>
    </row>
    <row r="21" spans="1:4" x14ac:dyDescent="0.25">
      <c r="A21" s="11"/>
      <c r="B21" s="11"/>
      <c r="C21" s="12"/>
    </row>
    <row r="22" spans="1:4" ht="30" x14ac:dyDescent="0.25">
      <c r="A22" s="15" t="s">
        <v>10</v>
      </c>
      <c r="B22" s="2" t="s">
        <v>8</v>
      </c>
      <c r="C22" s="2" t="s">
        <v>9</v>
      </c>
      <c r="D22" s="9"/>
    </row>
    <row r="23" spans="1:4" x14ac:dyDescent="0.25">
      <c r="A23" s="2">
        <f>_xlfn.NUMBERVALUE(YEAR(B5))</f>
        <v>2023</v>
      </c>
      <c r="B23" s="2">
        <f>IF(M5&gt;=6,IF(B16&lt;=15,E6,IF(B16=16,E7,IF(B16=17,E8,IF(B16&gt;=18,E11,"Fehler")))),IF(B16&lt;=15,(E6/12)*M5,IF(B16=16,(E7/12)*M5,IF(B16=17,(E8/12)*M5,IF(B16&gt;=18,(E11/12)*M5,"Fehler")))))</f>
        <v>2.5</v>
      </c>
      <c r="C23" s="14">
        <f>(B23/6)*B10</f>
        <v>2.0833333333333335</v>
      </c>
      <c r="D23" s="9"/>
    </row>
    <row r="24" spans="1:4" x14ac:dyDescent="0.25">
      <c r="A24" s="2">
        <f>IF(M16&gt;M15,A23+1," ")</f>
        <v>2024</v>
      </c>
      <c r="B24" s="2">
        <f>IF(M16&gt;M15,IF(M6&gt;=6,IF(B17&lt;=15,E6,IF(B17=16,E7,IF(B17=17,E8,IF(B17&gt;=18,E11,"Fehler")))),IF(B17&lt;=15,(E6/12)*M6,IF(B17=16,(E7/12)*M6,IF(B17=17,(E8/12)*M6,IF(B17&gt;=18,(E11/12)*M6,"Fehler")))))," ")</f>
        <v>27</v>
      </c>
      <c r="C24" s="14">
        <f>IF(NOT(B24=" "),(B24/6)*B10," ")</f>
        <v>22.5</v>
      </c>
      <c r="D24" s="9"/>
    </row>
    <row r="25" spans="1:4" x14ac:dyDescent="0.25">
      <c r="A25" s="2">
        <f>IF(I5&gt;=17,A24+1," ")</f>
        <v>2025</v>
      </c>
      <c r="B25" s="2">
        <f>IF(I5&gt;=17,IF(M7&gt;=6,IF(B18&lt;=15,E6,IF(B18=16,E7,IF(B18=17,E8,IF(B18&gt;=18,E11,"Fehler")))),IF(B18&lt;=15,(E6/12)*M7,IF(B18=16,(E7/12)*M7,IF(B18=17,(E8/12)*M7,IF(B18&gt;=18,(E11/12)*M7,"Fehler")))))," ")</f>
        <v>25</v>
      </c>
      <c r="C25" s="14">
        <f>IF(NOT(B25=" "),(B25/6)*B10," ")</f>
        <v>20.833333333333336</v>
      </c>
      <c r="D25" s="9"/>
    </row>
    <row r="26" spans="1:4" x14ac:dyDescent="0.25">
      <c r="A26" s="2">
        <f>IF(I5&gt;24,A25+1," ")</f>
        <v>2026</v>
      </c>
      <c r="B26" s="2">
        <f>IF(I5&gt;24,IF(M8&gt;=6,IF(B19&lt;=15,E6,IF(B19=16,E7,IF(B19=17,E8,IF(B19&gt;=18,E11,"Fehler")))),IF(B19&lt;=15,(E6/12)*M8,IF(B19=16,(E7/12)*M8,IF(B19=17,(E8/12)*M8,IF(B19&gt;=18,(E11/12)*M8,"Fehler")))))," ")</f>
        <v>24</v>
      </c>
      <c r="C26" s="14">
        <f>IF(NOT(B26=" "),(B26/6)*B10," ")</f>
        <v>20</v>
      </c>
      <c r="D26" s="9"/>
    </row>
    <row r="27" spans="1:4" x14ac:dyDescent="0.25">
      <c r="A27" s="2" t="str">
        <f>IF(I5&gt;36,A26+1," ")</f>
        <v xml:space="preserve"> </v>
      </c>
      <c r="B27" s="2" t="str">
        <f>IF(I5&gt;36,IF(M9&gt;=6,IF(B20&lt;=15,E6,IF(B20=16,E7,IF(B20=17,E8,IF(B20&gt;=18,E11,"Fehler")))),IF(B20&lt;=15,(E6/12)*M9,IF(B20=16,(E7/12)*M9,IF(B20=17,(E8/12)*M9,IF(B20&gt;=18,(E11/12)*M9,"Fehler")))))," ")</f>
        <v xml:space="preserve"> </v>
      </c>
      <c r="C27" s="14" t="str">
        <f>IF(NOT(B27=" "),(B27/6)*B10," ")</f>
        <v xml:space="preserve"> </v>
      </c>
      <c r="D27" s="9"/>
    </row>
    <row r="28" spans="1:4" x14ac:dyDescent="0.25">
      <c r="A28" s="10"/>
      <c r="B28" s="10"/>
      <c r="C28" s="10"/>
    </row>
  </sheetData>
  <sheetProtection sheet="1" selectLockedCells="1"/>
  <pageMargins left="0.7" right="0.7" top="0.78740157499999996" bottom="0.78740157499999996" header="0.3" footer="0.3"/>
  <pageSetup paperSize="9" orientation="landscape" r:id="rId1"/>
  <headerFooter>
    <oddHeader>&amp;C&amp;"-,Fett"Urlaubsrechner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7"/>
  <sheetViews>
    <sheetView showGridLines="0" showRuler="0" zoomScaleNormal="100" workbookViewId="0">
      <selection activeCell="B10" sqref="B10"/>
    </sheetView>
  </sheetViews>
  <sheetFormatPr baseColWidth="10" defaultColWidth="11.5703125" defaultRowHeight="15" x14ac:dyDescent="0.25"/>
  <cols>
    <col min="1" max="1" width="30.28515625" style="5" bestFit="1" customWidth="1"/>
    <col min="2" max="2" width="11.42578125" style="5" customWidth="1"/>
    <col min="3" max="3" width="0.85546875" style="5" customWidth="1"/>
    <col min="4" max="4" width="29.42578125" style="5" customWidth="1"/>
    <col min="5" max="5" width="11.42578125" style="5" customWidth="1"/>
    <col min="6" max="6" width="11.5703125" style="5"/>
    <col min="7" max="7" width="2.5703125" style="5" customWidth="1"/>
    <col min="8" max="8" width="16.28515625" style="5" customWidth="1"/>
    <col min="9" max="9" width="7.42578125" style="5" hidden="1" customWidth="1"/>
    <col min="10" max="13" width="11.5703125" style="5" hidden="1" customWidth="1"/>
    <col min="14" max="16384" width="11.5703125" style="5"/>
  </cols>
  <sheetData>
    <row r="1" spans="1:13" x14ac:dyDescent="0.25">
      <c r="C1" s="8"/>
      <c r="D1" s="4" t="s">
        <v>21</v>
      </c>
      <c r="F1" s="9"/>
    </row>
    <row r="2" spans="1:13" x14ac:dyDescent="0.25">
      <c r="C2" s="8"/>
      <c r="F2" s="9"/>
    </row>
    <row r="3" spans="1:13" x14ac:dyDescent="0.25">
      <c r="C3" s="8"/>
      <c r="F3" s="9"/>
    </row>
    <row r="4" spans="1:13" x14ac:dyDescent="0.25">
      <c r="C4" s="8"/>
      <c r="F4" s="9"/>
    </row>
    <row r="5" spans="1:13" x14ac:dyDescent="0.25">
      <c r="A5" s="4" t="s">
        <v>19</v>
      </c>
      <c r="B5" s="16">
        <v>44805</v>
      </c>
      <c r="C5" s="8"/>
      <c r="D5" s="1" t="s">
        <v>2</v>
      </c>
      <c r="E5" s="2" t="s">
        <v>9</v>
      </c>
      <c r="F5" s="9"/>
      <c r="I5" s="5">
        <f>DATEDIF(B5,B6,"M")</f>
        <v>35</v>
      </c>
      <c r="J5" s="6">
        <f>DATE(A16,12,31)</f>
        <v>44926</v>
      </c>
      <c r="K5" s="6">
        <f>B6+1</f>
        <v>45901</v>
      </c>
      <c r="L5" s="6">
        <f>DATE(A16,1,1)</f>
        <v>44562</v>
      </c>
      <c r="M5" s="5">
        <f>IF(B6&gt;J5,DATEDIF(B5,J6,"m"),DATEDIF(B5,B6,"m"))</f>
        <v>4</v>
      </c>
    </row>
    <row r="6" spans="1:13" x14ac:dyDescent="0.25">
      <c r="A6" s="4" t="s">
        <v>18</v>
      </c>
      <c r="B6" s="16">
        <v>45900</v>
      </c>
      <c r="C6" s="8"/>
      <c r="D6" s="2" t="s">
        <v>3</v>
      </c>
      <c r="E6" s="2">
        <f>E11</f>
        <v>30</v>
      </c>
      <c r="F6" s="9"/>
      <c r="J6" s="6">
        <f>J5+1</f>
        <v>44927</v>
      </c>
      <c r="K6" s="6"/>
      <c r="L6" s="6">
        <f>DATE(A17,1,1)</f>
        <v>44927</v>
      </c>
      <c r="M6" s="5" t="str">
        <f>IF(DATEDIF(L6,K5,"M")&lt;=12,DATEDIF(L6,K5,"M"),"12")</f>
        <v>12</v>
      </c>
    </row>
    <row r="7" spans="1:13" x14ac:dyDescent="0.25">
      <c r="A7" s="4"/>
      <c r="C7" s="8"/>
      <c r="D7" s="2" t="s">
        <v>4</v>
      </c>
      <c r="E7" s="2">
        <f>E11</f>
        <v>30</v>
      </c>
      <c r="F7" s="9"/>
      <c r="L7" s="6">
        <f>DATE(A18,1,1)</f>
        <v>45292</v>
      </c>
      <c r="M7" s="5" t="str">
        <f>IF(DATEDIF(L7,K5,"M")&lt;=12,DATEDIF(L7,K5,"M"),"12")</f>
        <v>12</v>
      </c>
    </row>
    <row r="8" spans="1:13" x14ac:dyDescent="0.25">
      <c r="A8" s="4" t="s">
        <v>17</v>
      </c>
      <c r="B8" s="16">
        <v>38477</v>
      </c>
      <c r="C8" s="8"/>
      <c r="D8" s="2" t="s">
        <v>5</v>
      </c>
      <c r="E8" s="2">
        <f>E11</f>
        <v>30</v>
      </c>
      <c r="F8" s="9"/>
      <c r="L8" s="6">
        <f>DATE(A19,1,1)</f>
        <v>45658</v>
      </c>
      <c r="M8" s="5">
        <f>IF(DATEDIF(L8,K5,"M")&lt;=12,DATEDIF(L8,K5,"M"),"12")</f>
        <v>8</v>
      </c>
    </row>
    <row r="9" spans="1:13" x14ac:dyDescent="0.25">
      <c r="D9" s="11"/>
      <c r="E9" s="11"/>
      <c r="L9" s="6" t="e">
        <f>DATE(A20,1,1)</f>
        <v>#VALUE!</v>
      </c>
      <c r="M9" s="5" t="e">
        <f>DATEDIF(L9,K5,"M")</f>
        <v>#VALUE!</v>
      </c>
    </row>
    <row r="10" spans="1:13" x14ac:dyDescent="0.25">
      <c r="A10" s="4" t="s">
        <v>16</v>
      </c>
      <c r="B10" s="17">
        <v>5</v>
      </c>
      <c r="C10" s="8"/>
      <c r="D10" s="1" t="s">
        <v>11</v>
      </c>
      <c r="E10" s="2"/>
      <c r="F10" s="9"/>
    </row>
    <row r="11" spans="1:13" x14ac:dyDescent="0.25">
      <c r="C11" s="8"/>
      <c r="D11" s="2" t="s">
        <v>12</v>
      </c>
      <c r="E11" s="18">
        <v>30</v>
      </c>
      <c r="F11" s="9"/>
    </row>
    <row r="12" spans="1:13" x14ac:dyDescent="0.25">
      <c r="A12" s="4" t="s">
        <v>14</v>
      </c>
      <c r="B12" s="5">
        <f>I5+1</f>
        <v>36</v>
      </c>
      <c r="C12" s="8"/>
      <c r="D12" s="2" t="s">
        <v>13</v>
      </c>
      <c r="E12" s="18">
        <v>30</v>
      </c>
      <c r="F12" s="9"/>
      <c r="L12" s="5">
        <f>_xlfn.NUMBERVALUE(MONTH(DATE(YEAR(B5)+1,12,1))-MONTH(B5)+1)</f>
        <v>4</v>
      </c>
      <c r="M12" s="5">
        <f>YEAR(K5)</f>
        <v>2025</v>
      </c>
    </row>
    <row r="13" spans="1:13" x14ac:dyDescent="0.25">
      <c r="B13" s="7" t="s">
        <v>15</v>
      </c>
      <c r="D13" s="13"/>
      <c r="E13" s="10"/>
    </row>
    <row r="14" spans="1:13" x14ac:dyDescent="0.25">
      <c r="A14" s="12"/>
      <c r="B14" s="12"/>
    </row>
    <row r="15" spans="1:13" x14ac:dyDescent="0.25">
      <c r="A15" s="1" t="s">
        <v>0</v>
      </c>
      <c r="B15" s="3" t="s">
        <v>1</v>
      </c>
      <c r="C15" s="9"/>
      <c r="M15" s="5">
        <f>YEAR(B5)</f>
        <v>2022</v>
      </c>
    </row>
    <row r="16" spans="1:13" x14ac:dyDescent="0.25">
      <c r="A16" s="2">
        <f>_xlfn.NUMBERVALUE(YEAR(B5))</f>
        <v>2022</v>
      </c>
      <c r="B16" s="2">
        <f>DATEDIF(B8,L5,"Y")</f>
        <v>16</v>
      </c>
      <c r="C16" s="9"/>
      <c r="M16" s="5">
        <f>YEAR(B6)</f>
        <v>2025</v>
      </c>
    </row>
    <row r="17" spans="1:3" x14ac:dyDescent="0.25">
      <c r="A17" s="2">
        <f>IF(M16&gt;M15,A16+1," ")</f>
        <v>2023</v>
      </c>
      <c r="B17" s="2">
        <f>IF(M16&gt;M15,DATEDIF(B8,L6,"Y")," ")</f>
        <v>17</v>
      </c>
      <c r="C17" s="9"/>
    </row>
    <row r="18" spans="1:3" x14ac:dyDescent="0.25">
      <c r="A18" s="2">
        <f>IF(I5&gt;=17,A17+1," ")</f>
        <v>2024</v>
      </c>
      <c r="B18" s="2">
        <f>IF(I5&gt;=17,DATEDIF(B8,L7,"Y")," ")</f>
        <v>18</v>
      </c>
      <c r="C18" s="9"/>
    </row>
    <row r="19" spans="1:3" x14ac:dyDescent="0.25">
      <c r="A19" s="2">
        <f>IF(I5&gt;24,A18+1," ")</f>
        <v>2025</v>
      </c>
      <c r="B19" s="2">
        <f>IF(I5&gt;24,DATEDIF(B8,L8,"Y")," ")</f>
        <v>19</v>
      </c>
      <c r="C19" s="9"/>
    </row>
    <row r="20" spans="1:3" x14ac:dyDescent="0.25">
      <c r="A20" s="10" t="str">
        <f>IF(I5&gt;36,A19+1," ")</f>
        <v xml:space="preserve"> </v>
      </c>
      <c r="B20" s="10" t="str">
        <f>IF(I5&gt;36,DATEDIF(B8,L9,"Y")," ")</f>
        <v xml:space="preserve"> </v>
      </c>
    </row>
    <row r="21" spans="1:3" x14ac:dyDescent="0.25">
      <c r="A21" s="12"/>
      <c r="B21" s="12"/>
    </row>
    <row r="22" spans="1:3" x14ac:dyDescent="0.25">
      <c r="A22" s="1" t="s">
        <v>10</v>
      </c>
      <c r="B22" s="2" t="s">
        <v>9</v>
      </c>
      <c r="C22" s="9"/>
    </row>
    <row r="23" spans="1:3" x14ac:dyDescent="0.25">
      <c r="A23" s="2">
        <f>_xlfn.NUMBERVALUE(YEAR(B5))</f>
        <v>2022</v>
      </c>
      <c r="B23" s="2">
        <f>IF(M5&gt;=6,IF(B16&lt;=15,(E6/5)*B10,IF(B16=16,(E7/5)*B10,IF(B16=17,(E8/5)*B10,IF(B16&gt;=18,(E12/5)*B10,"Fehler")))),IF(B16&lt;=15,(((E6/5)*B10)/12)*M5,IF(B16=16,(((E7/5)*B10)/12)*M5,IF(B16=17,(((E8/5)*B10)/12)*M5,IF(B16&gt;=18,(((E12/5)*B10)/12)*M5,"Fehler")))))</f>
        <v>10</v>
      </c>
      <c r="C23" s="9"/>
    </row>
    <row r="24" spans="1:3" x14ac:dyDescent="0.25">
      <c r="A24" s="2">
        <f>IF(M16&gt;M15,A23+1," ")</f>
        <v>2023</v>
      </c>
      <c r="B24" s="2">
        <f>IF(M16&gt;M15,IF(M6&gt;=6,IF(B17&lt;=15,(E6/5)*B10,IF(B17=16,(E7/5)*B10,IF(B17=17,(E8/5)*B10,IF(B17&gt;=18,(E12/5)*B10,"Fehler")))),IF(B17&lt;=15,(((E6/5)*B10)/12)*M6,IF(B17=16,(((E7/5)*B10)/12)*M6,IF(B17=17,(((E8/5)*B10)/12)*M6,IF(B17&gt;=18,(((E12/5)*B10)/12)*M6,"Fehler")))))," ")</f>
        <v>30</v>
      </c>
      <c r="C24" s="9"/>
    </row>
    <row r="25" spans="1:3" x14ac:dyDescent="0.25">
      <c r="A25" s="2">
        <f>IF(I5&gt;=17,A24+1," ")</f>
        <v>2024</v>
      </c>
      <c r="B25" s="2">
        <f>IF(I5&gt;=17,IF(M7&gt;=6,IF(B18&lt;=15,(E6/5)*B10,IF(B18=16,(E7/5)*B10,IF(B18=17,(E8/5)*B10,IF(B18&gt;=18,(E12/5)*B10,"Fehler")))),IF(B18&lt;=15,(((E6/5)*B10)/12)*M7,IF(B18=16,(((E7/5)*B10)/12)*M7,IF(B18=17,(((E8/5)*B10)/12)*M7,IF(B18&gt;=18,(((E12/5)*B10)/12)*M7,"Fehler")))))," ")</f>
        <v>30</v>
      </c>
      <c r="C25" s="9"/>
    </row>
    <row r="26" spans="1:3" x14ac:dyDescent="0.25">
      <c r="A26" s="2">
        <f>IF(I5&gt;24,A25+1," ")</f>
        <v>2025</v>
      </c>
      <c r="B26" s="2">
        <f>IF(I5&gt;24,IF(M8&gt;=6,IF(B19&lt;=15,(E6/5)*B10,IF(B19=16,(E7/5)*B10,IF(B19=17,(E8/5)*B10,IF(B19&gt;=18,(E12/5)*B10,"Fehler")))),IF(B19&lt;=15,(((E6/5)*B10)/12)*M8,IF(B19=16,(((E7/5)*B10)/12)*M8,IF(B19=17,(((E8/5)*B10)/12)*M8,IF(B19&gt;=18,(((E12/5)*B10)/12)*M8,"Fehler")))))," ")</f>
        <v>30</v>
      </c>
      <c r="C26" s="9"/>
    </row>
    <row r="27" spans="1:3" x14ac:dyDescent="0.25">
      <c r="A27" s="10" t="str">
        <f>IF(I5&gt;36,A26+1," ")</f>
        <v xml:space="preserve"> </v>
      </c>
      <c r="B27" s="10" t="str">
        <f>IF(I5&gt;36,IF(M9&gt;=6,IF(B20&lt;=15,(E6/5)*B10,IF(B20=16,(E7/5)*B10,IF(B20=17,(E8/5)*B10,IF(B20&gt;=18,(E12/5)*B10,"Fehler")))),IF(B20&lt;=15,(((E6/5)*B10)/12)*M9,IF(B20=16,(((E7/5)*B10)/12)*M9,IF(B20=17,(((E8/5)*B10)/12)*M9,IF(B20&gt;=18,(((E12/5)*B10)/12)*M9,"Fehler")))))," ")</f>
        <v xml:space="preserve"> </v>
      </c>
    </row>
  </sheetData>
  <sheetProtection sheet="1" selectLockedCells="1"/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7"/>
  <sheetViews>
    <sheetView showGridLines="0" showRuler="0" zoomScaleNormal="100" workbookViewId="0">
      <selection activeCell="C5" sqref="C5"/>
    </sheetView>
  </sheetViews>
  <sheetFormatPr baseColWidth="10" defaultColWidth="11.5703125" defaultRowHeight="15" x14ac:dyDescent="0.25"/>
  <cols>
    <col min="1" max="1" width="4.85546875" style="5" customWidth="1"/>
    <col min="2" max="2" width="21.85546875" style="5" customWidth="1"/>
    <col min="3" max="3" width="10.140625" style="5" bestFit="1" customWidth="1"/>
    <col min="4" max="4" width="11.85546875" style="5" customWidth="1"/>
    <col min="5" max="5" width="29.42578125" style="5" customWidth="1"/>
    <col min="6" max="6" width="9.42578125" style="5" customWidth="1"/>
    <col min="7" max="7" width="11.85546875" style="5" customWidth="1"/>
    <col min="8" max="8" width="2.5703125" style="5" customWidth="1"/>
    <col min="9" max="9" width="16.28515625" style="5" customWidth="1"/>
    <col min="10" max="10" width="7.42578125" style="5" hidden="1" customWidth="1"/>
    <col min="11" max="14" width="11.5703125" style="5" hidden="1" customWidth="1"/>
    <col min="15" max="16384" width="11.5703125" style="5"/>
  </cols>
  <sheetData>
    <row r="1" spans="1:14" x14ac:dyDescent="0.25">
      <c r="D1" s="8"/>
      <c r="E1" s="4" t="s">
        <v>20</v>
      </c>
      <c r="H1" s="9"/>
    </row>
    <row r="2" spans="1:14" x14ac:dyDescent="0.25">
      <c r="D2" s="8"/>
      <c r="H2" s="9"/>
    </row>
    <row r="3" spans="1:14" x14ac:dyDescent="0.25">
      <c r="D3" s="8"/>
      <c r="H3" s="9"/>
    </row>
    <row r="4" spans="1:14" x14ac:dyDescent="0.25">
      <c r="D4" s="8"/>
      <c r="H4" s="9"/>
    </row>
    <row r="5" spans="1:14" x14ac:dyDescent="0.25">
      <c r="B5" s="4" t="s">
        <v>19</v>
      </c>
      <c r="C5" s="16">
        <v>44805</v>
      </c>
      <c r="D5" s="8"/>
      <c r="E5" s="1" t="s">
        <v>2</v>
      </c>
      <c r="F5" s="1" t="s">
        <v>8</v>
      </c>
      <c r="G5" s="1" t="s">
        <v>9</v>
      </c>
      <c r="H5" s="9"/>
      <c r="J5" s="5">
        <f>DATEDIF(C5,C6,"M")</f>
        <v>35</v>
      </c>
      <c r="K5" s="6">
        <f>DATE(B16,12,31)</f>
        <v>44926</v>
      </c>
      <c r="L5" s="6">
        <f>C6+1</f>
        <v>45901</v>
      </c>
      <c r="M5" s="6">
        <f>DATE(B16,1,1)</f>
        <v>44562</v>
      </c>
      <c r="N5" s="5">
        <f>IF(C6&gt;K5,DATEDIF(C5,K6,"m"),DATEDIF(C5,C6,"m"))</f>
        <v>4</v>
      </c>
    </row>
    <row r="6" spans="1:14" x14ac:dyDescent="0.25">
      <c r="B6" s="4" t="s">
        <v>18</v>
      </c>
      <c r="C6" s="16">
        <v>45900</v>
      </c>
      <c r="D6" s="8"/>
      <c r="E6" s="2" t="s">
        <v>3</v>
      </c>
      <c r="F6" s="19">
        <v>30</v>
      </c>
      <c r="G6" s="19">
        <v>25</v>
      </c>
      <c r="H6" s="9"/>
      <c r="K6" s="6">
        <f>K5+1</f>
        <v>44927</v>
      </c>
      <c r="L6" s="6"/>
      <c r="M6" s="6">
        <f>DATE(B17,1,1)</f>
        <v>44927</v>
      </c>
      <c r="N6" s="5" t="str">
        <f>IF(DATEDIF(M6,L5,"M")&lt;=12,DATEDIF(M6,L5,"M"),"12")</f>
        <v>12</v>
      </c>
    </row>
    <row r="7" spans="1:14" x14ac:dyDescent="0.25">
      <c r="B7" s="4"/>
      <c r="D7" s="8"/>
      <c r="E7" s="2" t="s">
        <v>4</v>
      </c>
      <c r="F7" s="19">
        <v>27</v>
      </c>
      <c r="G7" s="19">
        <v>23</v>
      </c>
      <c r="H7" s="9"/>
      <c r="M7" s="6">
        <f>DATE(B18,1,1)</f>
        <v>45292</v>
      </c>
      <c r="N7" s="5" t="str">
        <f>IF(DATEDIF(M7,L5,"M")&lt;=12,DATEDIF(M7,L5,"M"),"12")</f>
        <v>12</v>
      </c>
    </row>
    <row r="8" spans="1:14" x14ac:dyDescent="0.25">
      <c r="B8" s="4" t="s">
        <v>17</v>
      </c>
      <c r="C8" s="16">
        <v>37970</v>
      </c>
      <c r="D8" s="8"/>
      <c r="E8" s="2" t="s">
        <v>5</v>
      </c>
      <c r="F8" s="19">
        <v>25</v>
      </c>
      <c r="G8" s="19">
        <v>21</v>
      </c>
      <c r="H8" s="9"/>
      <c r="M8" s="6">
        <f>DATE(B19,1,1)</f>
        <v>45658</v>
      </c>
      <c r="N8" s="5">
        <f>IF(DATEDIF(M8,L5,"M")&lt;=12,DATEDIF(M8,L5,"M"),"12")</f>
        <v>8</v>
      </c>
    </row>
    <row r="9" spans="1:14" x14ac:dyDescent="0.25">
      <c r="E9" s="11"/>
      <c r="F9" s="11"/>
      <c r="G9" s="11"/>
      <c r="M9" s="6" t="e">
        <f>DATE(B20,1,1)</f>
        <v>#VALUE!</v>
      </c>
      <c r="N9" s="5" t="e">
        <f>DATEDIF(M9,L5,"M")</f>
        <v>#VALUE!</v>
      </c>
    </row>
    <row r="10" spans="1:14" x14ac:dyDescent="0.25">
      <c r="B10" s="4" t="s">
        <v>16</v>
      </c>
      <c r="C10" s="17">
        <v>5</v>
      </c>
      <c r="D10" s="8"/>
      <c r="E10" s="1" t="s">
        <v>11</v>
      </c>
      <c r="F10" s="2"/>
      <c r="G10" s="2"/>
      <c r="H10" s="9"/>
    </row>
    <row r="11" spans="1:14" x14ac:dyDescent="0.25">
      <c r="D11" s="8"/>
      <c r="E11" s="2" t="s">
        <v>7</v>
      </c>
      <c r="F11" s="19">
        <v>32</v>
      </c>
      <c r="G11" s="19">
        <v>27</v>
      </c>
      <c r="H11" s="9"/>
    </row>
    <row r="12" spans="1:14" x14ac:dyDescent="0.25">
      <c r="B12" s="4" t="s">
        <v>14</v>
      </c>
      <c r="C12" s="5">
        <f>J5+1</f>
        <v>36</v>
      </c>
      <c r="E12" s="10"/>
      <c r="F12" s="10"/>
      <c r="G12" s="10"/>
      <c r="M12" s="5">
        <f>_xlfn.NUMBERVALUE(MONTH(DATE(YEAR(C5)+1,12,1))-MONTH(C5)+1)</f>
        <v>4</v>
      </c>
      <c r="N12" s="5">
        <f>YEAR(L5)</f>
        <v>2025</v>
      </c>
    </row>
    <row r="13" spans="1:14" x14ac:dyDescent="0.25">
      <c r="C13" s="7" t="s">
        <v>15</v>
      </c>
      <c r="E13" s="4"/>
    </row>
    <row r="14" spans="1:14" x14ac:dyDescent="0.25">
      <c r="A14" s="12"/>
      <c r="B14" s="12"/>
      <c r="C14" s="12"/>
    </row>
    <row r="15" spans="1:14" ht="30" x14ac:dyDescent="0.25">
      <c r="B15" s="15" t="s">
        <v>0</v>
      </c>
      <c r="C15" s="20" t="s">
        <v>1</v>
      </c>
      <c r="D15" s="9"/>
      <c r="N15" s="5">
        <f>YEAR(C5)</f>
        <v>2022</v>
      </c>
    </row>
    <row r="16" spans="1:14" x14ac:dyDescent="0.25">
      <c r="B16" s="19">
        <f>_xlfn.NUMBERVALUE(YEAR(C5))</f>
        <v>2022</v>
      </c>
      <c r="C16" s="19">
        <f>DATEDIF(C8,M5,"Y")</f>
        <v>18</v>
      </c>
      <c r="D16" s="9"/>
      <c r="N16" s="5">
        <f>YEAR(C6)</f>
        <v>2025</v>
      </c>
    </row>
    <row r="17" spans="1:5" x14ac:dyDescent="0.25">
      <c r="B17" s="19">
        <f>IF(N16&gt;N15,B16+1," ")</f>
        <v>2023</v>
      </c>
      <c r="C17" s="19">
        <f>IF(N16&gt;N15,DATEDIF(C8,M6,"Y")," ")</f>
        <v>19</v>
      </c>
      <c r="D17" s="9"/>
    </row>
    <row r="18" spans="1:5" x14ac:dyDescent="0.25">
      <c r="B18" s="19">
        <f>IF(J5&gt;=17,B17+1," ")</f>
        <v>2024</v>
      </c>
      <c r="C18" s="19">
        <f>IF(J5&gt;=17,DATEDIF(C8,M7,"Y")," ")</f>
        <v>20</v>
      </c>
      <c r="D18" s="9"/>
    </row>
    <row r="19" spans="1:5" x14ac:dyDescent="0.25">
      <c r="B19" s="19">
        <f>IF(J5&gt;24,B18+1," ")</f>
        <v>2025</v>
      </c>
      <c r="C19" s="19">
        <f>IF(J5&gt;24,DATEDIF(C8,M8,"Y")," ")</f>
        <v>21</v>
      </c>
      <c r="D19" s="9"/>
    </row>
    <row r="20" spans="1:5" x14ac:dyDescent="0.25">
      <c r="B20" s="10" t="str">
        <f>IF(J5&gt;36,B19+1," ")</f>
        <v xml:space="preserve"> </v>
      </c>
      <c r="C20" s="10" t="str">
        <f>IF(J5&gt;36,DATEDIF(C8,M9,"Y")," ")</f>
        <v xml:space="preserve"> </v>
      </c>
    </row>
    <row r="21" spans="1:5" x14ac:dyDescent="0.25">
      <c r="B21" s="12"/>
      <c r="C21" s="12"/>
      <c r="D21" s="12"/>
    </row>
    <row r="22" spans="1:5" ht="30" x14ac:dyDescent="0.25">
      <c r="B22" s="15" t="s">
        <v>10</v>
      </c>
      <c r="C22" s="1" t="s">
        <v>8</v>
      </c>
      <c r="D22" s="1" t="s">
        <v>9</v>
      </c>
      <c r="E22" s="9"/>
    </row>
    <row r="23" spans="1:5" x14ac:dyDescent="0.25">
      <c r="B23" s="19">
        <f>_xlfn.NUMBERVALUE(YEAR(C5))</f>
        <v>2022</v>
      </c>
      <c r="C23" s="19">
        <f>IF(N5&gt;=6,IF(C16&lt;=15,F6,IF(C16=16,F7,IF(C16=17,F8,IF(C16&gt;=18,F11,"Fehler")))),IF(C16&lt;=15,(F6/12)*N5,IF(C16=16,(F7/12)*N5,IF(C16=17,(F8/12)*N5,IF(C16&gt;=18,(F11/12)*N5,"Fehler")))))</f>
        <v>10.666666666666666</v>
      </c>
      <c r="D23" s="21">
        <f>(C23/6)*C10</f>
        <v>8.8888888888888893</v>
      </c>
      <c r="E23" s="9"/>
    </row>
    <row r="24" spans="1:5" x14ac:dyDescent="0.25">
      <c r="B24" s="19">
        <f>IF(N16&gt;N15,B23+1," ")</f>
        <v>2023</v>
      </c>
      <c r="C24" s="19">
        <f>IF(N16&gt;N15,IF(N6&gt;=6,IF(C17&lt;=15,F6,IF(C17=16,F7,IF(C17=17,F8,IF(C17&gt;=18,F11,"Fehler")))),IF(C17&lt;=15,(F6/12)*N6,IF(C17=16,(F7/12)*N6,IF(C17=17,(F8/12)*N6,IF(C17&gt;=18,(F11/12)*N6,"Fehler")))))," ")</f>
        <v>32</v>
      </c>
      <c r="D24" s="21">
        <f>IF(NOT(C24=" "),(C24/6)*C10," ")</f>
        <v>26.666666666666664</v>
      </c>
      <c r="E24" s="9"/>
    </row>
    <row r="25" spans="1:5" x14ac:dyDescent="0.25">
      <c r="B25" s="19">
        <f>IF(J5&gt;=17,B24+1," ")</f>
        <v>2024</v>
      </c>
      <c r="C25" s="19">
        <f>IF(J5&gt;=17,IF(N7&gt;=6,IF(C18&lt;=15,F6,IF(C18=16,F7,IF(C18=17,F8,IF(C18&gt;=18,F11,"Fehler")))),IF(C18&lt;=15,(F6/12)*N7,IF(C18=16,(F7/12)*N7,IF(C18=17,(F8/12)*N7,IF(C18&gt;=18,(F11/12)*N7,"Fehler")))))," ")</f>
        <v>32</v>
      </c>
      <c r="D25" s="21">
        <f>IF(NOT(C25=" "),(C25/6)*C10," ")</f>
        <v>26.666666666666664</v>
      </c>
      <c r="E25" s="9"/>
    </row>
    <row r="26" spans="1:5" x14ac:dyDescent="0.25">
      <c r="B26" s="19">
        <f>IF(J5&gt;24,B25+1," ")</f>
        <v>2025</v>
      </c>
      <c r="C26" s="19">
        <f>IF(J5&gt;24,IF(N8&gt;=6,IF(C19&lt;=15,F6,IF(C19=16,F7,IF(C19=17,F8,IF(C19&gt;=18,F11,"Fehler")))),IF(C19&lt;=15,(F6/12)*N8,IF(C19=16,(F7/12)*N8,IF(C19=17,(F8/12)*N8,IF(C19&gt;=18,(F11/12)*N8,"Fehler")))))," ")</f>
        <v>32</v>
      </c>
      <c r="D26" s="21">
        <f>IF(NOT(C26=" "),(C26/6)*C10," ")</f>
        <v>26.666666666666664</v>
      </c>
      <c r="E26" s="9"/>
    </row>
    <row r="27" spans="1:5" x14ac:dyDescent="0.25">
      <c r="A27" s="10"/>
      <c r="B27" s="10" t="str">
        <f>IF(J5&gt;36,B26+1," ")</f>
        <v xml:space="preserve"> </v>
      </c>
      <c r="C27" s="10" t="str">
        <f>IF(J5&gt;36,IF(N9&gt;=6,IF(C20&lt;=15,F6,IF(C20=16,F7,IF(C20=17,F8,IF(C20&gt;=18,F11,"Fehler")))),IF(C20&lt;=15,(F6/12)*N9,IF(C20=16,(F7/12)*N9,IF(C20=17,(F8/12)*N9,IF(C20&gt;=18,(F11/12)*N9,"Fehler")))))," ")</f>
        <v xml:space="preserve"> </v>
      </c>
      <c r="D27" s="10" t="str">
        <f>IF(NOT(C27=" "),(C27/6)*C10," ")</f>
        <v xml:space="preserve"> </v>
      </c>
    </row>
  </sheetData>
  <sheetProtection sheet="1" selectLockedCells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JArbSchG bzw. BUrlG</vt:lpstr>
      <vt:lpstr>Urlaub nach Tarif</vt:lpstr>
      <vt:lpstr>Bäcker</vt:lpstr>
      <vt:lpstr>Bäcker!Druckbereich</vt:lpstr>
      <vt:lpstr>'JArbSchG bzw. BUrlG'!Druckbereich</vt:lpstr>
      <vt:lpstr>'Urlaub nach Tarif'!Druckbereich</vt:lpstr>
    </vt:vector>
  </TitlesOfParts>
  <Company>Handwerkskammer Niederbayern-Oberpfalz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 Dominik</dc:creator>
  <cp:lastModifiedBy>Heike Zimmermann</cp:lastModifiedBy>
  <cp:lastPrinted>2022-01-04T12:09:35Z</cp:lastPrinted>
  <dcterms:created xsi:type="dcterms:W3CDTF">2021-11-19T08:13:57Z</dcterms:created>
  <dcterms:modified xsi:type="dcterms:W3CDTF">2023-11-21T11:50:20Z</dcterms:modified>
</cp:coreProperties>
</file>